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leybros.sharepoint.com/sites/HBBuenaPark/Shared Documents/Order and Quote Processing/Calculators/"/>
    </mc:Choice>
  </mc:AlternateContent>
  <xr:revisionPtr revIDLastSave="47" documentId="8_{6F54EBEA-80D9-4207-8AD8-8A28079817F0}" xr6:coauthVersionLast="47" xr6:coauthVersionMax="47" xr10:uidLastSave="{D7D6D4E2-A64F-4F5D-BD5E-EF825176E480}"/>
  <bookViews>
    <workbookView xWindow="29520" yWindow="2685" windowWidth="25710" windowHeight="16740" xr2:uid="{3E3AF388-109E-4325-A8B6-34CC854A8C6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4" i="1"/>
  <c r="H21" i="1"/>
  <c r="L21" i="1"/>
  <c r="F27" i="1"/>
  <c r="H22" i="1" s="1"/>
  <c r="L22" i="1" l="1"/>
  <c r="L20" i="1"/>
  <c r="L19" i="1"/>
  <c r="H20" i="1"/>
  <c r="H14" i="1"/>
  <c r="H12" i="1"/>
  <c r="H19" i="1" l="1"/>
  <c r="H13" i="1"/>
  <c r="H11" i="1"/>
  <c r="K24" i="1"/>
  <c r="L13" i="1"/>
  <c r="L11" i="1"/>
  <c r="G16" i="1" l="1"/>
  <c r="G24" i="1"/>
  <c r="B13" i="1" s="1"/>
  <c r="K16" i="1"/>
  <c r="B15" i="1" s="1"/>
  <c r="G4" i="1"/>
  <c r="H3" i="1"/>
  <c r="G3" i="1"/>
</calcChain>
</file>

<file path=xl/sharedStrings.xml><?xml version="1.0" encoding="utf-8"?>
<sst xmlns="http://schemas.openxmlformats.org/spreadsheetml/2006/main" count="42" uniqueCount="26">
  <si>
    <t xml:space="preserve">Door Width </t>
  </si>
  <si>
    <t xml:space="preserve">Width </t>
  </si>
  <si>
    <t xml:space="preserve">Length </t>
  </si>
  <si>
    <t xml:space="preserve">Door Height </t>
  </si>
  <si>
    <t xml:space="preserve">Top Rail - Top Down </t>
  </si>
  <si>
    <t xml:space="preserve">Mortise </t>
  </si>
  <si>
    <t xml:space="preserve">Lock Stile </t>
  </si>
  <si>
    <t>Cyl</t>
  </si>
  <si>
    <t xml:space="preserve">Btm Rail - Bottom up </t>
  </si>
  <si>
    <t xml:space="preserve">Lock Centerline </t>
  </si>
  <si>
    <t xml:space="preserve">Bevel </t>
  </si>
  <si>
    <t xml:space="preserve">Lite width </t>
  </si>
  <si>
    <t xml:space="preserve">Lite Height </t>
  </si>
  <si>
    <t xml:space="preserve">Lock Backset </t>
  </si>
  <si>
    <t>d=sqrt((x2-x1) ^2 + (y2 - y1) ^2)</t>
  </si>
  <si>
    <t xml:space="preserve">Lock Bore </t>
  </si>
  <si>
    <t xml:space="preserve">Mortice Depth </t>
  </si>
  <si>
    <t>Cylindrical lock</t>
  </si>
  <si>
    <t>Mortise Lock</t>
  </si>
  <si>
    <t>Mortice Height</t>
  </si>
  <si>
    <t>X</t>
  </si>
  <si>
    <t>Y</t>
  </si>
  <si>
    <t xml:space="preserve">Distance To Cylindrical Lock </t>
  </si>
  <si>
    <t xml:space="preserve">Y </t>
  </si>
  <si>
    <t xml:space="preserve">Distance To Mortice Lock </t>
  </si>
  <si>
    <t>Bottom Up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</si>
</sst>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rgb="FF666666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0" fillId="0" borderId="0" xfId="0" applyNumberFormat="1"/>
    <xf numFmtId="12" fontId="0" fillId="0" borderId="0" xfId="0" applyNumberFormat="1" applyAlignment="1" applyProtection="1">
      <alignment horizontal="left" vertical="top"/>
      <protection locked="0"/>
    </xf>
    <xf numFmtId="13" fontId="0" fillId="0" borderId="0" xfId="0" applyNumberFormat="1" applyAlignment="1" applyProtection="1">
      <alignment horizontal="left" vertical="top"/>
      <protection locked="0"/>
    </xf>
    <xf numFmtId="0" fontId="2" fillId="0" borderId="0" xfId="0" applyFont="1"/>
    <xf numFmtId="2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13" fontId="0" fillId="0" borderId="0" xfId="0" applyNumberFormat="1" applyAlignment="1" applyProtection="1">
      <alignment horizontal="left"/>
      <protection locked="0"/>
    </xf>
    <xf numFmtId="13" fontId="0" fillId="0" borderId="0" xfId="0" applyNumberFormat="1"/>
    <xf numFmtId="2" fontId="0" fillId="0" borderId="0" xfId="0" applyNumberFormat="1"/>
    <xf numFmtId="0" fontId="0" fillId="2" borderId="0" xfId="0" applyFill="1"/>
    <xf numFmtId="0" fontId="1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B05D-931F-4C86-B99D-9E6D361BF1ED}">
  <dimension ref="A1:L27"/>
  <sheetViews>
    <sheetView tabSelected="1" zoomScale="175" zoomScaleNormal="175" workbookViewId="0">
      <selection activeCell="B8" sqref="B8"/>
    </sheetView>
  </sheetViews>
  <sheetFormatPr defaultRowHeight="15"/>
  <cols>
    <col min="1" max="1" width="26.7109375" bestFit="1" customWidth="1"/>
    <col min="2" max="2" width="14.42578125" bestFit="1" customWidth="1"/>
    <col min="5" max="5" width="9.140625" customWidth="1"/>
    <col min="6" max="10" width="9.140625" hidden="1" customWidth="1"/>
    <col min="11" max="11" width="11.85546875" hidden="1" customWidth="1"/>
    <col min="12" max="12" width="9.140625" hidden="1" customWidth="1"/>
    <col min="13" max="14" width="9.140625" customWidth="1"/>
  </cols>
  <sheetData>
    <row r="1" spans="1:12">
      <c r="A1" s="1" t="s">
        <v>0</v>
      </c>
      <c r="B1" s="8">
        <v>35.1875</v>
      </c>
      <c r="F1" t="s">
        <v>1</v>
      </c>
      <c r="G1" t="s">
        <v>2</v>
      </c>
      <c r="K1" s="2"/>
    </row>
    <row r="2" spans="1:12">
      <c r="A2" s="1" t="s">
        <v>3</v>
      </c>
      <c r="B2" s="8">
        <v>96</v>
      </c>
      <c r="K2" s="2"/>
    </row>
    <row r="3" spans="1:12">
      <c r="A3" s="12" t="s">
        <v>4</v>
      </c>
      <c r="B3" s="3">
        <v>6</v>
      </c>
      <c r="D3" s="9"/>
      <c r="F3" t="s">
        <v>5</v>
      </c>
      <c r="G3">
        <f>B10</f>
        <v>4.5</v>
      </c>
      <c r="H3">
        <f>B11/2</f>
        <v>4</v>
      </c>
      <c r="K3" s="11" t="s">
        <v>4</v>
      </c>
      <c r="L3" s="2"/>
    </row>
    <row r="4" spans="1:12">
      <c r="A4" s="1" t="s">
        <v>6</v>
      </c>
      <c r="B4" s="4">
        <v>5</v>
      </c>
      <c r="D4" s="9"/>
      <c r="F4" t="s">
        <v>7</v>
      </c>
      <c r="G4">
        <f>B9/2</f>
        <v>0</v>
      </c>
      <c r="K4" s="11" t="s">
        <v>8</v>
      </c>
    </row>
    <row r="5" spans="1:12">
      <c r="A5" s="1" t="s">
        <v>9</v>
      </c>
      <c r="B5" s="4">
        <v>57.875</v>
      </c>
      <c r="F5" t="s">
        <v>10</v>
      </c>
      <c r="G5">
        <v>0</v>
      </c>
    </row>
    <row r="6" spans="1:12">
      <c r="A6" s="1" t="s">
        <v>11</v>
      </c>
      <c r="B6" s="3">
        <v>24</v>
      </c>
    </row>
    <row r="7" spans="1:12">
      <c r="A7" s="1" t="s">
        <v>12</v>
      </c>
      <c r="B7" s="3">
        <v>42</v>
      </c>
    </row>
    <row r="8" spans="1:12">
      <c r="A8" s="1" t="s">
        <v>13</v>
      </c>
      <c r="B8" s="3">
        <v>2.75</v>
      </c>
      <c r="F8" t="s">
        <v>14</v>
      </c>
    </row>
    <row r="9" spans="1:12">
      <c r="A9" s="1" t="s">
        <v>15</v>
      </c>
      <c r="B9" s="3">
        <v>0</v>
      </c>
    </row>
    <row r="10" spans="1:12">
      <c r="A10" s="1" t="s">
        <v>16</v>
      </c>
      <c r="B10" s="3">
        <v>4.5</v>
      </c>
      <c r="F10" t="s">
        <v>17</v>
      </c>
      <c r="J10" t="s">
        <v>18</v>
      </c>
    </row>
    <row r="11" spans="1:12">
      <c r="A11" s="1" t="s">
        <v>19</v>
      </c>
      <c r="B11" s="3">
        <v>8</v>
      </c>
      <c r="F11">
        <v>2</v>
      </c>
      <c r="G11" t="s">
        <v>20</v>
      </c>
      <c r="H11" s="10">
        <f>$B$1-$B$4</f>
        <v>30.1875</v>
      </c>
      <c r="J11">
        <v>2</v>
      </c>
      <c r="K11" t="s">
        <v>20</v>
      </c>
      <c r="L11" s="10">
        <f>B1-$B$4</f>
        <v>30.1875</v>
      </c>
    </row>
    <row r="12" spans="1:12">
      <c r="A12" s="1"/>
      <c r="F12">
        <v>2</v>
      </c>
      <c r="G12" t="s">
        <v>21</v>
      </c>
      <c r="H12" s="10">
        <f>IF($B$7+$B$3&gt;$B$5,$B$5,$B$7+$B$3)</f>
        <v>48</v>
      </c>
      <c r="J12">
        <v>2</v>
      </c>
      <c r="K12" t="s">
        <v>21</v>
      </c>
      <c r="L12" s="10">
        <f>IF($B$7+$B$3&gt;$B$5,$B$5,$B$7+$B$3)</f>
        <v>48</v>
      </c>
    </row>
    <row r="13" spans="1:12">
      <c r="A13" s="1" t="s">
        <v>22</v>
      </c>
      <c r="B13" s="6">
        <f>IF(A3=K3,G16,G24)</f>
        <v>10.128085949477324</v>
      </c>
      <c r="F13">
        <v>1</v>
      </c>
      <c r="G13" t="s">
        <v>20</v>
      </c>
      <c r="H13" s="10">
        <f>$B$1-($B$8+($B$9/2))</f>
        <v>32.4375</v>
      </c>
      <c r="J13">
        <v>1</v>
      </c>
      <c r="K13" t="s">
        <v>20</v>
      </c>
      <c r="L13" s="10">
        <f>$B$1-$B$10</f>
        <v>30.6875</v>
      </c>
    </row>
    <row r="14" spans="1:12">
      <c r="B14" s="7"/>
      <c r="F14">
        <v>1</v>
      </c>
      <c r="G14" t="s">
        <v>21</v>
      </c>
      <c r="H14" s="10">
        <f>IF(($B$7+$B$3)&gt;$B$5,$B$5,($B$5-($B$9/2)))</f>
        <v>57.875</v>
      </c>
      <c r="J14">
        <v>1</v>
      </c>
      <c r="K14" t="s">
        <v>23</v>
      </c>
      <c r="L14" s="10">
        <f>IF(($B$7+$B$3)&gt;$B$5,$B$5,($B$5-($B$11/2)))</f>
        <v>53.875</v>
      </c>
    </row>
    <row r="15" spans="1:12">
      <c r="A15" s="1" t="s">
        <v>24</v>
      </c>
      <c r="B15" s="6">
        <f>IF(A3=K3,K16,K24)</f>
        <v>5.8962382075353776</v>
      </c>
    </row>
    <row r="16" spans="1:12" ht="44.25">
      <c r="G16">
        <f>IF(B8&lt;B9,"ERROR",IF(B8&lt;0.75,"ERROR",SQRT(((H13-H11)^2)+((H14-H12)^2))))</f>
        <v>10.128085949477324</v>
      </c>
      <c r="H16" s="5"/>
      <c r="K16">
        <f>IF(B10=0,"ERROR",IF(B11=0,"ERROR",SQRT(((L13-L11)^2)+((L14-L12)^2))))</f>
        <v>5.8962382075353776</v>
      </c>
    </row>
    <row r="18" spans="6:12">
      <c r="F18" t="s">
        <v>17</v>
      </c>
      <c r="J18" t="s">
        <v>18</v>
      </c>
    </row>
    <row r="19" spans="6:12">
      <c r="F19">
        <v>2</v>
      </c>
      <c r="G19" t="s">
        <v>20</v>
      </c>
      <c r="H19" s="10">
        <f>$B$1-$B$4</f>
        <v>30.1875</v>
      </c>
      <c r="J19">
        <v>2</v>
      </c>
      <c r="K19" t="s">
        <v>20</v>
      </c>
      <c r="L19" s="10">
        <f>$B$1-$B$4</f>
        <v>30.1875</v>
      </c>
    </row>
    <row r="20" spans="6:12">
      <c r="F20">
        <v>2</v>
      </c>
      <c r="G20" t="s">
        <v>21</v>
      </c>
      <c r="H20" s="10">
        <f>IF(($B$2-$B$5)&gt;($B$7+$B$3),($B$7+$B$3),($B$2-$B$5))</f>
        <v>38.125</v>
      </c>
      <c r="J20">
        <v>2</v>
      </c>
      <c r="K20" t="s">
        <v>21</v>
      </c>
      <c r="L20" s="10">
        <f>IF($B$7+$B$3&gt;$F$27,$F$27,$B$7+$B$3)</f>
        <v>38.125</v>
      </c>
    </row>
    <row r="21" spans="6:12">
      <c r="F21">
        <v>1</v>
      </c>
      <c r="G21" t="s">
        <v>20</v>
      </c>
      <c r="H21" s="10">
        <f>$B$1-($B$8+($B$9/2))</f>
        <v>32.4375</v>
      </c>
      <c r="J21">
        <v>1</v>
      </c>
      <c r="K21" t="s">
        <v>20</v>
      </c>
      <c r="L21" s="10">
        <f>$B$1-$B$10</f>
        <v>30.6875</v>
      </c>
    </row>
    <row r="22" spans="6:12">
      <c r="F22">
        <v>1</v>
      </c>
      <c r="G22" t="s">
        <v>21</v>
      </c>
      <c r="H22" s="10">
        <f>IF(($B$7+$B$3)&gt;$F$27,$F$27,($F$27-($B$9/2)))</f>
        <v>38.125</v>
      </c>
      <c r="J22">
        <v>1</v>
      </c>
      <c r="K22" t="s">
        <v>23</v>
      </c>
      <c r="L22" s="10">
        <f>IF(($B$7+$B$3)&gt;($B$2-$F$27),($B$2-$F$27),($F$27-($B$11/2)))</f>
        <v>34.125</v>
      </c>
    </row>
    <row r="24" spans="6:12" ht="44.25">
      <c r="G24">
        <f>IF(B8&lt;B9,"ERROR",IF(B8&lt;0.75,"ERROR",SQRT(((H21-H19)^2)+((H22-H20)^2))))</f>
        <v>2.25</v>
      </c>
      <c r="H24" s="5"/>
      <c r="K24">
        <f>IF(B10=0,"ERROR",IF(B11=0,"ERROR",SQRT(((L21-L19)^2)+((L22-L20)^2))))</f>
        <v>4.0311288741492746</v>
      </c>
    </row>
    <row r="26" spans="6:12" ht="24" customHeight="1">
      <c r="F26" t="s">
        <v>25</v>
      </c>
    </row>
    <row r="27" spans="6:12">
      <c r="F27" s="9">
        <f>$B$2-$B$5</f>
        <v>38.125</v>
      </c>
    </row>
  </sheetData>
  <sheetProtection algorithmName="SHA-512" hashValue="YoW7FLDTTpl7YHO3+E4zo0Q8setABiDQam0V+5XHZe3Ywcbf+l8PcWvAFDOnio4mBK/PxjKQCdfxY/hkIVKyvA==" saltValue="qjIJ1BAP8JXInbk5C9XU8w==" spinCount="100000" sheet="1" selectLockedCells="1"/>
  <dataValidations count="1">
    <dataValidation type="list" allowBlank="1" showInputMessage="1" showErrorMessage="1" sqref="A3" xr:uid="{50B3947C-7A2F-4F84-830C-7115524423E2}">
      <formula1>$K$3:$K$4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FC8CFB110741459B78350047A9B56A" ma:contentTypeVersion="13" ma:contentTypeDescription="Create a new document." ma:contentTypeScope="" ma:versionID="1e40a4f3b4147ea243a0d645a3e0257e">
  <xsd:schema xmlns:xsd="http://www.w3.org/2001/XMLSchema" xmlns:xs="http://www.w3.org/2001/XMLSchema" xmlns:p="http://schemas.microsoft.com/office/2006/metadata/properties" xmlns:ns2="cfc52cdb-dde7-454f-bf59-c99afae05539" xmlns:ns3="36d6c30d-ba0f-45b9-bba2-5105465f8289" targetNamespace="http://schemas.microsoft.com/office/2006/metadata/properties" ma:root="true" ma:fieldsID="2c09476b5a246e5807257a5f09f706ea" ns2:_="" ns3:_="">
    <xsd:import namespace="cfc52cdb-dde7-454f-bf59-c99afae05539"/>
    <xsd:import namespace="36d6c30d-ba0f-45b9-bba2-5105465f82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52cdb-dde7-454f-bf59-c99afae055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c37a326-c578-471f-8a10-03083ca732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6c30d-ba0f-45b9-bba2-5105465f82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9b3d39e-4443-46ed-8f0a-2656785a35e2}" ma:internalName="TaxCatchAll" ma:showField="CatchAllData" ma:web="36d6c30d-ba0f-45b9-bba2-5105465f82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6d6c30d-ba0f-45b9-bba2-5105465f8289">
      <UserInfo>
        <DisplayName/>
        <AccountId xsi:nil="true"/>
        <AccountType/>
      </UserInfo>
    </SharedWithUsers>
    <lcf76f155ced4ddcb4097134ff3c332f xmlns="cfc52cdb-dde7-454f-bf59-c99afae05539">
      <Terms xmlns="http://schemas.microsoft.com/office/infopath/2007/PartnerControls"/>
    </lcf76f155ced4ddcb4097134ff3c332f>
    <TaxCatchAll xmlns="36d6c30d-ba0f-45b9-bba2-5105465f8289" xsi:nil="true"/>
  </documentManagement>
</p:properties>
</file>

<file path=customXml/itemProps1.xml><?xml version="1.0" encoding="utf-8"?>
<ds:datastoreItem xmlns:ds="http://schemas.openxmlformats.org/officeDocument/2006/customXml" ds:itemID="{FD18FFA3-D0FA-4559-AAEF-47BF826AE15F}"/>
</file>

<file path=customXml/itemProps2.xml><?xml version="1.0" encoding="utf-8"?>
<ds:datastoreItem xmlns:ds="http://schemas.openxmlformats.org/officeDocument/2006/customXml" ds:itemID="{0AFFF777-638F-4A32-B0D5-A1F351B86824}"/>
</file>

<file path=customXml/itemProps3.xml><?xml version="1.0" encoding="utf-8"?>
<ds:datastoreItem xmlns:ds="http://schemas.openxmlformats.org/officeDocument/2006/customXml" ds:itemID="{E4A630B6-0507-440A-BC4C-5D94D58901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 Cobb</dc:creator>
  <cp:keywords/>
  <dc:description/>
  <cp:lastModifiedBy>Esbeydi Medina</cp:lastModifiedBy>
  <cp:revision/>
  <dcterms:created xsi:type="dcterms:W3CDTF">2022-09-29T18:11:43Z</dcterms:created>
  <dcterms:modified xsi:type="dcterms:W3CDTF">2024-08-19T22:08:16Z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0x01010030FC8CFB110741459B78350047A9B56A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